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3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<sst xmlns="http://schemas.openxmlformats.org/spreadsheetml/2006/main" count="69" uniqueCount="67">
  <si>
    <t>S1</t>
  </si>
  <si>
    <t>S2</t>
  </si>
  <si>
    <t>S3</t>
  </si>
  <si>
    <t>alfa</t>
  </si>
  <si>
    <t>beta</t>
  </si>
  <si>
    <t>gama</t>
  </si>
  <si>
    <t>Ra</t>
  </si>
  <si>
    <t>Rb</t>
  </si>
  <si>
    <t>W</t>
  </si>
  <si>
    <t>WW</t>
  </si>
  <si>
    <t>f1</t>
  </si>
  <si>
    <t>alfa_rad</t>
  </si>
  <si>
    <t>beta_rad</t>
  </si>
  <si>
    <t>gama_rad</t>
  </si>
  <si>
    <t>f2</t>
  </si>
  <si>
    <t>r1</t>
  </si>
  <si>
    <t>r2</t>
  </si>
  <si>
    <t>L3'=2.8956-1.862*(tan(31.5)+tan(22))</t>
  </si>
  <si>
    <t>L3a=Ra/tan((90+31.5)/2)</t>
  </si>
  <si>
    <t>L3b=L3'-L3a</t>
  </si>
  <si>
    <t>L3'</t>
  </si>
  <si>
    <t>L3a</t>
  </si>
  <si>
    <t>L3b</t>
  </si>
  <si>
    <t>θ1_Rad</t>
  </si>
  <si>
    <t>θ1</t>
  </si>
  <si>
    <t>θ2</t>
  </si>
  <si>
    <t>θ2_rad</t>
  </si>
  <si>
    <t>L2a</t>
  </si>
  <si>
    <t>L1a</t>
  </si>
  <si>
    <t>tan(θ1)=Ra/L3b θ1=?</t>
  </si>
  <si>
    <t>θ1+θ2=90+22  θ2=?</t>
  </si>
  <si>
    <t>θ_rad</t>
  </si>
  <si>
    <t>θ</t>
  </si>
  <si>
    <t>2a</t>
  </si>
  <si>
    <t>a</t>
  </si>
  <si>
    <t>a_rad</t>
  </si>
  <si>
    <t>t</t>
  </si>
  <si>
    <t>seta</t>
  </si>
  <si>
    <t>L2/sin(θ2)=Ra/sin(θ1)  L2=?</t>
  </si>
  <si>
    <t>L1+L2=Rb   L1=?</t>
  </si>
  <si>
    <t>cos(θ)=L1/(Rb-Ra)  θ=?</t>
  </si>
  <si>
    <t>beta=90+22+θ</t>
  </si>
  <si>
    <t>2a=180-beta</t>
  </si>
  <si>
    <t>tan(a)=tan(90-beta/2)=t/Ra</t>
  </si>
  <si>
    <t>L1</t>
  </si>
  <si>
    <t>L2</t>
  </si>
  <si>
    <t>L3</t>
  </si>
  <si>
    <t>L4</t>
  </si>
  <si>
    <t>L5</t>
  </si>
  <si>
    <t>L6</t>
  </si>
  <si>
    <t>L7</t>
  </si>
  <si>
    <t>t=Ra*tan(90-beta/2)</t>
  </si>
  <si>
    <t>线角度</t>
  </si>
  <si>
    <t>L1=1.862/cos(15.5)</t>
  </si>
  <si>
    <t>L2=3.8725-2/tan((90+15.5)/2)*sin(15.5)-1.862*tan(22)</t>
  </si>
  <si>
    <t>L8a</t>
  </si>
  <si>
    <t>L8b</t>
  </si>
  <si>
    <t>L9</t>
  </si>
  <si>
    <t>L10</t>
  </si>
  <si>
    <t>L3=(1.862+1)/cos(22)</t>
  </si>
  <si>
    <t>L4=(5.2912-2.8956)-1*tan(22)-1*tan(31.5)</t>
  </si>
  <si>
    <t>L5=(1.862+1)/cos(31.5)</t>
  </si>
  <si>
    <t>L6=Ra/tan((90+31.5)/2)+t  Ra=0.46 Rb=1.36</t>
  </si>
  <si>
    <t>L7=Rb/(tan(90+2a+22)/2)+t</t>
  </si>
  <si>
    <t>L8=(1.862-L7*sin(2a)+2)/cos(22)</t>
  </si>
  <si>
    <t>L9=2.8956-2*tan(22)-2*tan(31.5)</t>
  </si>
  <si>
    <t>L10=(1.862+2)/cos(31.5)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</si>
</sst>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00_ "/>
  </numFmts>
  <fonts count="22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6" tint="0.6"/>
        <bgColor indexed="64"/>
      </patternFill>
    </fill>
    <fill>
      <patternFill patternType="solid">
        <fgColor rgb="FFF2AFEE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7" fillId="7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6" borderId="3" applyNumberFormat="0" applyFont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8" fillId="8" borderId="5" applyNumberFormat="0" applyAlignment="0" applyProtection="0">
      <alignment vertical="center"/>
    </xf>
    <xf numFmtId="0" fontId="13" fillId="8" borderId="4" applyNumberFormat="0" applyAlignment="0" applyProtection="0">
      <alignment vertical="center"/>
    </xf>
    <xf numFmtId="0" fontId="21" fillId="25" borderId="8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1" fillId="3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36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176" fontId="0" fillId="0" borderId="0" xfId="0" applyNumberFormat="1">
      <alignment vertical="center"/>
    </xf>
    <xf numFmtId="176" fontId="0" fillId="2" borderId="0" xfId="0" applyNumberFormat="1" applyFill="1">
      <alignment vertical="center"/>
    </xf>
    <xf numFmtId="176" fontId="0" fillId="3" borderId="0" xfId="0" applyNumberFormat="1" applyFill="1">
      <alignment vertical="center"/>
    </xf>
    <xf numFmtId="176" fontId="0" fillId="4" borderId="0" xfId="0" applyNumberFormat="1" applyFill="1">
      <alignment vertical="center"/>
    </xf>
    <xf numFmtId="0" fontId="0" fillId="3" borderId="0" xfId="0" applyFill="1">
      <alignment vertical="center"/>
    </xf>
    <xf numFmtId="176" fontId="0" fillId="5" borderId="0" xfId="0" applyNumberFormat="1" applyFill="1">
      <alignment vertical="center"/>
    </xf>
    <xf numFmtId="0" fontId="0" fillId="2" borderId="0" xfId="0" applyFill="1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2AFE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O29"/>
  <sheetViews>
    <sheetView tabSelected="1" topLeftCell="A10" workbookViewId="0">
      <selection activeCell="G26" sqref="G26"/>
    </sheetView>
  </sheetViews>
  <sheetFormatPr defaultColWidth="10.6363636363636" defaultRowHeight="14"/>
  <cols>
    <col min="1" max="16384" width="10.6363636363636" customWidth="1"/>
  </cols>
  <sheetData>
    <row r="2" spans="2:9"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</row>
    <row r="3" spans="2:9">
      <c r="B3" s="2">
        <v>1.862</v>
      </c>
      <c r="C3" s="2">
        <v>1</v>
      </c>
      <c r="D3" s="2">
        <v>2</v>
      </c>
      <c r="E3" s="2">
        <v>31.5</v>
      </c>
      <c r="F3" s="2">
        <v>22</v>
      </c>
      <c r="G3" s="2">
        <v>15.5</v>
      </c>
      <c r="H3" s="2">
        <v>0.46</v>
      </c>
      <c r="I3" s="2">
        <v>1.36</v>
      </c>
    </row>
    <row r="5" spans="2:12">
      <c r="B5" s="1" t="s">
        <v>8</v>
      </c>
      <c r="C5" s="1" t="s">
        <v>9</v>
      </c>
      <c r="D5" s="1" t="s">
        <v>10</v>
      </c>
      <c r="E5" s="1" t="s">
        <v>11</v>
      </c>
      <c r="F5" s="1" t="s">
        <v>12</v>
      </c>
      <c r="G5" s="1" t="s">
        <v>13</v>
      </c>
      <c r="H5" t="s">
        <v>14</v>
      </c>
      <c r="I5" t="s">
        <v>15</v>
      </c>
      <c r="J5" s="1" t="s">
        <v>16</v>
      </c>
      <c r="K5" s="1"/>
      <c r="L5" t="s">
        <v>17</v>
      </c>
    </row>
    <row r="6" spans="2:12">
      <c r="B6" s="2">
        <v>2.8956</v>
      </c>
      <c r="C6" s="2">
        <v>5.2912</v>
      </c>
      <c r="D6" s="3">
        <v>3.8725</v>
      </c>
      <c r="E6" s="4">
        <f>E3/180*PI()</f>
        <v>0.549778714378214</v>
      </c>
      <c r="F6" s="4">
        <f>F3/180*PI()</f>
        <v>0.383972435438752</v>
      </c>
      <c r="G6" s="4">
        <f>G3/180*PI()</f>
        <v>0.270526034059121</v>
      </c>
      <c r="H6" s="5">
        <v>4.2199</v>
      </c>
      <c r="I6" s="7">
        <v>2</v>
      </c>
      <c r="J6" s="2">
        <v>1.34</v>
      </c>
      <c r="K6" s="1"/>
      <c r="L6" t="s">
        <v>18</v>
      </c>
    </row>
    <row r="7" spans="2:12">
      <c r="B7" s="1"/>
      <c r="C7" s="1"/>
      <c r="D7" s="1"/>
      <c r="E7" s="1"/>
      <c r="F7" s="1"/>
      <c r="G7" s="1"/>
      <c r="H7" s="1"/>
      <c r="I7" s="1"/>
      <c r="J7" s="1"/>
      <c r="K7" s="1"/>
      <c r="L7" t="s">
        <v>19</v>
      </c>
    </row>
    <row r="8" spans="2:12">
      <c r="B8" s="1" t="s">
        <v>20</v>
      </c>
      <c r="C8" s="1" t="s">
        <v>21</v>
      </c>
      <c r="D8" s="1" t="s">
        <v>22</v>
      </c>
      <c r="E8" s="1" t="s">
        <v>23</v>
      </c>
      <c r="F8" s="1" t="s">
        <v>24</v>
      </c>
      <c r="G8" s="1" t="s">
        <v>25</v>
      </c>
      <c r="H8" s="1" t="s">
        <v>26</v>
      </c>
      <c r="I8" s="1" t="s">
        <v>27</v>
      </c>
      <c r="J8" s="1" t="s">
        <v>28</v>
      </c>
      <c r="K8" s="1"/>
      <c r="L8" t="s">
        <v>29</v>
      </c>
    </row>
    <row r="9" spans="2:12">
      <c r="B9" s="4">
        <f>B6-B3*(TAN(E6)+TAN(F6))</f>
        <v>1.00226809997838</v>
      </c>
      <c r="C9" s="4">
        <f>H3/TAN((PI()/2+E6)/2)</f>
        <v>0.257612377898075</v>
      </c>
      <c r="D9" s="4">
        <f>B9-C9</f>
        <v>0.744655722080309</v>
      </c>
      <c r="E9" s="4">
        <f>ATAN(H3/D9)</f>
        <v>0.553358074465558</v>
      </c>
      <c r="F9" s="4">
        <f>E9*180/PI()</f>
        <v>31.7050822263624</v>
      </c>
      <c r="G9" s="4">
        <f>90+22-F9</f>
        <v>80.2949177736376</v>
      </c>
      <c r="H9" s="4">
        <f>G9/180*PI()</f>
        <v>1.40141068776809</v>
      </c>
      <c r="I9" s="4">
        <f>H3/SIN(E9)*SIN(H9)</f>
        <v>0.862751795694955</v>
      </c>
      <c r="J9" s="4">
        <f>I3-I9</f>
        <v>0.497248204305045</v>
      </c>
      <c r="K9" s="1"/>
      <c r="L9" t="s">
        <v>30</v>
      </c>
    </row>
    <row r="10" spans="11:11">
      <c r="K10" s="1"/>
    </row>
    <row r="11" spans="2:12">
      <c r="B11" s="1" t="s">
        <v>31</v>
      </c>
      <c r="C11" s="1" t="s">
        <v>32</v>
      </c>
      <c r="D11" s="1" t="s">
        <v>4</v>
      </c>
      <c r="E11" s="1" t="s">
        <v>33</v>
      </c>
      <c r="F11" s="1" t="s">
        <v>34</v>
      </c>
      <c r="G11" s="1" t="s">
        <v>35</v>
      </c>
      <c r="H11" s="1" t="s">
        <v>36</v>
      </c>
      <c r="I11" s="1" t="s">
        <v>37</v>
      </c>
      <c r="J11" s="1"/>
      <c r="K11" s="1"/>
      <c r="L11" t="s">
        <v>38</v>
      </c>
    </row>
    <row r="12" spans="2:12">
      <c r="B12" s="4">
        <f>ACOS(J9/(I3-H3))</f>
        <v>0.985438100141523</v>
      </c>
      <c r="C12" s="4">
        <f>B12*180/PI()</f>
        <v>56.4614441094994</v>
      </c>
      <c r="D12" s="4">
        <f>90+F3+C12</f>
        <v>168.461444109499</v>
      </c>
      <c r="E12" s="4">
        <f>180-D12</f>
        <v>11.5385558905006</v>
      </c>
      <c r="F12" s="4">
        <f>E12/2</f>
        <v>5.76927794525028</v>
      </c>
      <c r="G12" s="4">
        <f>F12/180*PI()</f>
        <v>0.100692895607311</v>
      </c>
      <c r="H12" s="6">
        <f>H3*TAN(G12)</f>
        <v>0.046475912263171</v>
      </c>
      <c r="I12" s="6">
        <f>180-D12+90</f>
        <v>101.538555890501</v>
      </c>
      <c r="J12" s="1"/>
      <c r="K12" s="1"/>
      <c r="L12" t="s">
        <v>39</v>
      </c>
    </row>
    <row r="13" spans="2:12">
      <c r="B13" s="1"/>
      <c r="C13" s="1"/>
      <c r="D13" s="1"/>
      <c r="E13" s="1"/>
      <c r="F13" s="1"/>
      <c r="G13" s="1"/>
      <c r="H13" s="1"/>
      <c r="I13" s="1"/>
      <c r="J13" s="1"/>
      <c r="K13" s="1"/>
      <c r="L13" t="s">
        <v>40</v>
      </c>
    </row>
    <row r="14" spans="8:12">
      <c r="H14" s="1"/>
      <c r="I14" s="1"/>
      <c r="J14" s="1"/>
      <c r="K14" s="1"/>
      <c r="L14" t="s">
        <v>41</v>
      </c>
    </row>
    <row r="15" spans="8:12">
      <c r="H15" s="1"/>
      <c r="I15" s="1"/>
      <c r="J15" s="1"/>
      <c r="K15" s="1"/>
      <c r="L15" t="s">
        <v>42</v>
      </c>
    </row>
    <row r="16" spans="2:12">
      <c r="B16" s="1"/>
      <c r="C16" s="1"/>
      <c r="D16" s="1"/>
      <c r="E16" s="1"/>
      <c r="F16" s="1"/>
      <c r="G16" s="1"/>
      <c r="H16" s="1"/>
      <c r="I16" s="1"/>
      <c r="J16" s="1"/>
      <c r="K16" s="1"/>
      <c r="L16" t="s">
        <v>43</v>
      </c>
    </row>
    <row r="17" spans="2:12">
      <c r="B17" s="1" t="s">
        <v>44</v>
      </c>
      <c r="C17" s="1" t="s">
        <v>45</v>
      </c>
      <c r="D17" s="1" t="s">
        <v>46</v>
      </c>
      <c r="E17" s="1" t="s">
        <v>47</v>
      </c>
      <c r="F17" s="1" t="s">
        <v>48</v>
      </c>
      <c r="G17" s="1" t="s">
        <v>49</v>
      </c>
      <c r="H17" s="1" t="s">
        <v>50</v>
      </c>
      <c r="L17" t="s">
        <v>51</v>
      </c>
    </row>
    <row r="18" spans="2:8">
      <c r="B18" s="4">
        <f>B3/COS(G6)</f>
        <v>1.93227600248628</v>
      </c>
      <c r="C18" s="4">
        <f>D6-I6/TAN((PI()/2+G6)/2)*SIN(G6)-B3*TAN(F6)</f>
        <v>2.71377760097765</v>
      </c>
      <c r="D18" s="4">
        <f>(B3+C3)/COS(F6)</f>
        <v>3.08676643354324</v>
      </c>
      <c r="E18" s="4">
        <f>(C6-B6)-TAN(F6)-TAN(E6)</f>
        <v>1.37877298602491</v>
      </c>
      <c r="F18" s="4">
        <f>(B3+C3)/COS(E6)</f>
        <v>3.35663286770929</v>
      </c>
      <c r="G18" s="4">
        <f>H3/TAN((PI()/2+E6)/2)+H12</f>
        <v>0.304088290161246</v>
      </c>
      <c r="H18" s="4">
        <f>I3/TAN((PI()/2+2*G12+F6)/2)+H12</f>
        <v>0.776640676094243</v>
      </c>
    </row>
    <row r="20" spans="1:12">
      <c r="A20" t="s">
        <v>52</v>
      </c>
      <c r="B20">
        <f>180-G3</f>
        <v>164.5</v>
      </c>
      <c r="C20">
        <v>90</v>
      </c>
      <c r="D20">
        <f>F3</f>
        <v>22</v>
      </c>
      <c r="E20">
        <v>90</v>
      </c>
      <c r="F20">
        <f>180-E3</f>
        <v>148.5</v>
      </c>
      <c r="G20">
        <v>90</v>
      </c>
      <c r="H20" s="1">
        <f>90-E12</f>
        <v>78.4614441094994</v>
      </c>
      <c r="L20" t="s">
        <v>53</v>
      </c>
    </row>
    <row r="21" spans="12:15">
      <c r="L21" s="8" t="s">
        <v>54</v>
      </c>
      <c r="M21" s="9"/>
      <c r="N21" s="9"/>
      <c r="O21" s="9"/>
    </row>
    <row r="22" spans="2:12">
      <c r="B22" s="1" t="s">
        <v>55</v>
      </c>
      <c r="C22" t="s">
        <v>56</v>
      </c>
      <c r="D22" s="1" t="s">
        <v>57</v>
      </c>
      <c r="E22" s="1" t="s">
        <v>58</v>
      </c>
      <c r="L22" t="s">
        <v>59</v>
      </c>
    </row>
    <row r="23" spans="2:12">
      <c r="B23" s="4">
        <f>(B3-H18*SIN(2*G12)+C3)/COS(F6)</f>
        <v>2.91921676971492</v>
      </c>
      <c r="C23" s="4">
        <f>(B3-H18*SIN(2*G12)+D3)/COS(F6)</f>
        <v>3.99775151239251</v>
      </c>
      <c r="D23" s="4">
        <f>H6-2*(TAN(F6)+TAN(E6))</f>
        <v>2.18624597204982</v>
      </c>
      <c r="E23" s="4">
        <f>(B3+D3)/COS(E6)</f>
        <v>4.5294605643233</v>
      </c>
      <c r="L23" t="s">
        <v>60</v>
      </c>
    </row>
    <row r="24" spans="12:12">
      <c r="L24" t="s">
        <v>61</v>
      </c>
    </row>
    <row r="25" spans="1:12">
      <c r="A25" t="s">
        <v>52</v>
      </c>
      <c r="B25">
        <f>F3</f>
        <v>22</v>
      </c>
      <c r="C25">
        <f>F3</f>
        <v>22</v>
      </c>
      <c r="D25">
        <v>90</v>
      </c>
      <c r="E25">
        <f>180-E3</f>
        <v>148.5</v>
      </c>
      <c r="L25" t="s">
        <v>62</v>
      </c>
    </row>
    <row r="26" spans="12:12">
      <c r="L26" t="s">
        <v>63</v>
      </c>
    </row>
    <row r="27" spans="12:12">
      <c r="L27" t="s">
        <v>64</v>
      </c>
    </row>
    <row r="28" spans="12:12">
      <c r="L28" t="s">
        <v>65</v>
      </c>
    </row>
    <row r="29" spans="12:12">
      <c r="L29" t="s">
        <v>66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HJ-ZXN</dc:creator>
  <cp:lastModifiedBy>HJ-ZXN</cp:lastModifiedBy>
  <dcterms:created xsi:type="dcterms:W3CDTF">2021-03-30T00:06:00Z</dcterms:created>
  <dcterms:modified xsi:type="dcterms:W3CDTF">2021-03-30T01:48:35Z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D4926589B55A41658DC580D379DC44E0</vt:lpwstr>
  </property>
  <property fmtid="{D5CDD505-2E9C-101B-9397-08002B2CF9AE}" pid="3" name="KSOProductBuildVer">
    <vt:lpwstr>2052-11.1.0.10356</vt:lpwstr>
  </property>
</Properties>
</file>